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5.xml"/>
  <Override ContentType="application/vnd.openxmlformats-officedocument.spreadsheetml.table+xml" PartName="/xl/tables/table4.xml"/>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table+xml" PartName="/xl/tables/table7.xml"/>
  <Override ContentType="application/vnd.openxmlformats-officedocument.spreadsheetml.table+xml" PartName="/xl/tables/table6.xml"/>
  <Override ContentType="application/vnd.openxmlformats-officedocument.spreadsheetml.table+xml" PartName="/xl/tables/table8.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alcule tes propres économies" sheetId="1" r:id="rId4"/>
    <sheet state="visible" name="Exemple Morgane Cuisine" sheetId="2" r:id="rId5"/>
    <sheet state="visible" name="Exemple Morgane Ménage" sheetId="3" r:id="rId6"/>
    <sheet state="visible" name="Exemple Morgane salle de bain" sheetId="4" r:id="rId7"/>
    <sheet state="visible" name="Exemple Morgane réemploi" sheetId="5" r:id="rId8"/>
  </sheets>
  <definedNames/>
  <calcPr/>
</workbook>
</file>

<file path=xl/sharedStrings.xml><?xml version="1.0" encoding="utf-8"?>
<sst xmlns="http://schemas.openxmlformats.org/spreadsheetml/2006/main" count="239" uniqueCount="127">
  <si>
    <t>Nom produit</t>
  </si>
  <si>
    <t>Prix en grande surface (auchan)</t>
  </si>
  <si>
    <t>Prix en magasin BIO (bioccop)</t>
  </si>
  <si>
    <t>Zéro déchet / Fait main</t>
  </si>
  <si>
    <t>Economie réaliser pour 1 mois</t>
  </si>
  <si>
    <t>Economies sur l'année (E x nb mois)</t>
  </si>
  <si>
    <t>Note</t>
  </si>
  <si>
    <t>Parfum d'intérieur</t>
  </si>
  <si>
    <t>Produit pour le sol</t>
  </si>
  <si>
    <t>Produit fenêtre</t>
  </si>
  <si>
    <t>Eau</t>
  </si>
  <si>
    <t>1L</t>
  </si>
  <si>
    <t>suez des eaux</t>
  </si>
  <si>
    <t>Éponge</t>
  </si>
  <si>
    <t>Electricité</t>
  </si>
  <si>
    <t>1wkh</t>
  </si>
  <si>
    <t>Ilek</t>
  </si>
  <si>
    <t>Produit toilette</t>
  </si>
  <si>
    <t>Déboucheur</t>
  </si>
  <si>
    <t>Acide citrique</t>
  </si>
  <si>
    <t>1k</t>
  </si>
  <si>
    <t>La fourche</t>
  </si>
  <si>
    <t>Détartrant</t>
  </si>
  <si>
    <t>Vinaigre blanc</t>
  </si>
  <si>
    <t>1l</t>
  </si>
  <si>
    <t>Liquide vaiselle</t>
  </si>
  <si>
    <t>Bicarbonate</t>
  </si>
  <si>
    <t>Tablette lave-vaiselle</t>
  </si>
  <si>
    <t>Percarbonate</t>
  </si>
  <si>
    <t>Lessive</t>
  </si>
  <si>
    <t>Soude en cristaux</t>
  </si>
  <si>
    <t>Rasoir</t>
  </si>
  <si>
    <t>Savon noir</t>
  </si>
  <si>
    <t xml:space="preserve">Brosse à dent </t>
  </si>
  <si>
    <t>Savon de marseille</t>
  </si>
  <si>
    <t>Biocoop</t>
  </si>
  <si>
    <t>Coton-tige</t>
  </si>
  <si>
    <t>Fleurs de douche</t>
  </si>
  <si>
    <t>Démaquillant</t>
  </si>
  <si>
    <t>Protections hygiéniques</t>
  </si>
  <si>
    <t>Coton démaquillantes</t>
  </si>
  <si>
    <t>Papier toilette</t>
  </si>
  <si>
    <t>Mouchoirs</t>
  </si>
  <si>
    <t>Gel douche</t>
  </si>
  <si>
    <t>Shampoing</t>
  </si>
  <si>
    <t xml:space="preserve">Après-shampoing </t>
  </si>
  <si>
    <t>Masque capilaire</t>
  </si>
  <si>
    <t>Masque visage</t>
  </si>
  <si>
    <t>Dentifrice</t>
  </si>
  <si>
    <t>Mousse à raser</t>
  </si>
  <si>
    <t>Essuie-tout</t>
  </si>
  <si>
    <t>Bouteille d'eau</t>
  </si>
  <si>
    <t>Cure dent</t>
  </si>
  <si>
    <t>Sachet de thé</t>
  </si>
  <si>
    <t>Film étirable</t>
  </si>
  <si>
    <t>Film aluminium</t>
  </si>
  <si>
    <t>Sac de congélation</t>
  </si>
  <si>
    <t>Acheter d'occasion</t>
  </si>
  <si>
    <t>Donner
Troquer
Recevoir</t>
  </si>
  <si>
    <t>Louer</t>
  </si>
  <si>
    <t>Récup</t>
  </si>
  <si>
    <t xml:space="preserve">Réduire </t>
  </si>
  <si>
    <t>Réparer</t>
  </si>
  <si>
    <t>Fripes et vintages</t>
  </si>
  <si>
    <t>Vide-dressing</t>
  </si>
  <si>
    <t>Economies réalisées sur 5 ans</t>
  </si>
  <si>
    <t>1 éponge renouvelée toutes les semaines (recommandation de ma mamie et d'internet x) ), remplacée par une au crochet ou alors par une brosse</t>
  </si>
  <si>
    <t>Cube savon de marseille environ 100 g/mois</t>
  </si>
  <si>
    <t>2 rouleaux par mois, remplacés par 3 torchons ou encore essuit-tout lavable (gadget)</t>
  </si>
  <si>
    <t>1L d'eau en bouteille, baton charbon 9€50, 11€ les billets de céramique, 370€ le berkey</t>
  </si>
  <si>
    <t>Pour 2 personnes. 1 litre d'eau par personne</t>
  </si>
  <si>
    <t>Cure-dent</t>
  </si>
  <si>
    <t>/</t>
  </si>
  <si>
    <t>100 cure-dents</t>
  </si>
  <si>
    <t>34 g paquet de thé pour 20 sachets, 1 boule à thé 6€, ou un filtre 10€. Un choix des thé/tisanes énorme. Fabrication de ces infusions maison en faisant sécher ces propres aromatiques.</t>
  </si>
  <si>
    <t>1 rouleau, remplacé par 2 ou 3 bee wraps, ou charlotte en tissu (si fait maison les coût sont encore plus interessants compter 20 à 30€ pour vous équiper) ou carrement une assiettes ou des bocaux.</t>
  </si>
  <si>
    <t>1 rouleau</t>
  </si>
  <si>
    <t>20 sacs remplacés par des sacs de congélation en tissus lavable ou encore des tup tups et des bocaux</t>
  </si>
  <si>
    <t>Economies réalisées sur 1 à 3 mois</t>
  </si>
  <si>
    <t>Aérer la maison, sachet de lavande dans les placards.</t>
  </si>
  <si>
    <t>1L de produit, remplacer par eau, savon noir et cristaux de soude (falcultatif)é</t>
  </si>
  <si>
    <t>1L, remplacer tout les 3 mois</t>
  </si>
  <si>
    <t>1 éponge renouvellée toutes les semaines (recomandation de ma mamie et d'internet x) ), remplacée par une au crochet ou alors par une brosse</t>
  </si>
  <si>
    <t>1L de produit remplacé par de la fécule de maïs, de l'acide citrique et du savon noir+eau</t>
  </si>
  <si>
    <t>1L de produit remplacé par du gros sel, du bicarbonate, vinaigre et eau</t>
  </si>
  <si>
    <t>1L de produit remplacé par le spray à tout faire ou un citron</t>
  </si>
  <si>
    <t>Cube savon de marseille environ 100g/mois</t>
  </si>
  <si>
    <t>30 lavages</t>
  </si>
  <si>
    <t>30 lavages environ 2 mois, lessive à la cendre</t>
  </si>
  <si>
    <t>Adoucissant</t>
  </si>
  <si>
    <t>Environ 30 lavages, acide citrique (70g et 1l d'eau)</t>
  </si>
  <si>
    <t>Lingette nettoyante</t>
  </si>
  <si>
    <t>30 lingettes,10 lingettes réutilisables vieux draps ou t-shirt (35g d'acide citrique)</t>
  </si>
  <si>
    <t xml:space="preserve">Lingette anti décoloration </t>
  </si>
  <si>
    <t>Pas mélanger les couleurs ou lingette lavable réutilissable en torchon ou lingettes. Acheter des vêtements de seconde main qui ont déja dégorgé.</t>
  </si>
  <si>
    <t>Détachant blanchissant</t>
  </si>
  <si>
    <t>Pot de 450g, Remplacer par du percarbonate ou du bicarbonate 2 pots à l'année</t>
  </si>
  <si>
    <t>2 rouleaux par mois, remplacer par 3 torchons ou encore essuit-tout lavable (gadget)</t>
  </si>
  <si>
    <t>Brosse à poil de chat/chien</t>
  </si>
  <si>
    <t>2 rouleaux adhesifs remplacés par une brosse réutilisable</t>
  </si>
  <si>
    <t>Economies réalisée sur l'année</t>
  </si>
  <si>
    <t>Economies réalisées sur 5ans</t>
  </si>
  <si>
    <t xml:space="preserve">1 rasoir jetable = 31€ par an en considerant un rasoir par semaine ou les lames changeables 60€ par an, option biocoop rasoir avec lame interchangable, ou remplacer par un rasoir de sureté entre 20 et 30€ (lame 0,50 lunité pour 2 mois) </t>
  </si>
  <si>
    <t>2,38€ les 2 recharges</t>
  </si>
  <si>
    <t xml:space="preserve">200 batonnets, environ 2 paquet par an, remplacé par un oriculi à vie </t>
  </si>
  <si>
    <t>En plastique remplacer par un morceaux de luffa, ou un gants ou rien</t>
  </si>
  <si>
    <t>plus de 400€ en 10ans, 20 ou 30€ le prix d'une culotte</t>
  </si>
  <si>
    <t xml:space="preserve">2 cotons par jour soit 730 cotons/an contre une 12 lingettes rentabiliser dans l'année pour de l'achat neuf </t>
  </si>
  <si>
    <t>6 rouleaux - c'est 60€ de PQ par personne par an en moyenne. Remplacer par du papier toilette lavable acheter a un createurs 20 feuilles ou encore une serviette pour sécher apres utiisation de la douchette</t>
  </si>
  <si>
    <t>4 mouchoirs en tissu qui seront pas suffisant pour remplacer une boite de mouchoirs (acheter doccasion ou faire maison), il faudra investir plus et attendre sur une plus longue periode pour avoir un retour sur investisement</t>
  </si>
  <si>
    <t>1L remplacer par un pain de savon solide</t>
  </si>
  <si>
    <t>250 ml remplcaer par un pain de savon solide</t>
  </si>
  <si>
    <t>300 ml remplacé par argile et huile</t>
  </si>
  <si>
    <t>100 ml remplacé par argile et huile</t>
  </si>
  <si>
    <t>100 ml remplacer par la recette fait maison</t>
  </si>
  <si>
    <t>Remplacé par du savon de marseille 200g</t>
  </si>
  <si>
    <t xml:space="preserve">100 ml - 60 utilisations avec le démaquillant solide, remplacer par de l'eau ou de huile suivant les type de peaux. </t>
  </si>
  <si>
    <t>économie sur 1an par personne</t>
  </si>
  <si>
    <t>Les vides greniers, les brocantes, les ventes aux enchères, les dépôts ventes, les sites internet...</t>
  </si>
  <si>
    <t>Don d'argent, don de ses compétences, le don nature, triez les objets dont vous ne vous servez plus, faites appel à une entreprise de l'économie sociale et solidaire pour vous débarrasser de vos objets et faites connaître sur internet les objets que vous donnez plutôt que les jeter.</t>
  </si>
  <si>
    <t>Évitez les achats d'impulsion, commencez par louer, gagner de l'argent en louant tous ces objets qui dorment dans le placard, participez à la réduction des déchets et rencontrer ses voisins en partageant ses objets.</t>
  </si>
  <si>
    <t>Créer ses propres meubles, recycler les matériaux, faire du neuf avec du vieux développer et partager des compétences.</t>
  </si>
  <si>
    <t>Gagner de l'espace, payer moins cher à l'achat et à l'utilisation, prendre le temps de bien réfléchir à ses besoins avant d'acheter, dire non aux produits jetables, lire le guide consommez mieux sur l'ademe.fr.</t>
  </si>
  <si>
    <t>Allongez la durée de vie d'un bien, ne pas jeter de déchets électroniques, comparez les devis, gagner un pouvoir d'achat à condition de l'orienter vers de l'immatériel.</t>
  </si>
  <si>
    <t>Réduire l'empreinte écologique de ces vêtements, optez pour un circuit court et local, donnez à coup de pouce à l'économie sociale et solidaire, prendre le temps de flâner pour faire de bonnes affaires</t>
  </si>
  <si>
    <t>Les soirées troc, le troc par internet, la location en boutique ou sur internet, consommez autrement et de manière responsable, alliez le glamour à la frugalité, avoir une idée du coût énergétique d'un jeans, faire l'inventaire de ce que contient nos penderies et tiroirs, ne pas gaspiller</t>
  </si>
  <si>
    <t>Source : le guide €co frugal de Marabout</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</si>
</sst>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0.00\ [$€-1]"/>
    <numFmt numFmtId="165" formatCode="#,##0.0000&quot;€&quot;"/>
    <numFmt numFmtId="166" formatCode="#,##0.00&quot;€&quot;"/>
    <numFmt numFmtId="167" formatCode="#,##0&quot;€&quot;"/>
  </numFmts>
  <fonts count="4">
    <font>
      <sz val="10.0"/>
      <color rgb="FF000000"/>
      <name val="Arial"/>
      <scheme val="minor"/>
    </font>
    <font>
      <color theme="1"/>
      <name val="Arial"/>
      <scheme val="minor"/>
    </font>
    <font>
      <color rgb="FF000000"/>
      <name val="Roboto"/>
    </font>
    <font>
      <sz val="8.0"/>
      <color rgb="FF000000"/>
      <name val="Arial"/>
    </font>
  </fonts>
  <fills count="7">
    <fill>
      <patternFill patternType="none"/>
    </fill>
    <fill>
      <patternFill patternType="lightGray"/>
    </fill>
    <fill>
      <patternFill patternType="solid">
        <fgColor rgb="FFF1C232"/>
        <bgColor rgb="FFF1C232"/>
      </patternFill>
    </fill>
    <fill>
      <patternFill patternType="solid">
        <fgColor rgb="FFFFFFFF"/>
        <bgColor rgb="FFFFFFFF"/>
      </patternFill>
    </fill>
    <fill>
      <patternFill patternType="solid">
        <fgColor rgb="FF93C47D"/>
        <bgColor rgb="FF93C47D"/>
      </patternFill>
    </fill>
    <fill>
      <patternFill patternType="solid">
        <fgColor rgb="FF38761D"/>
        <bgColor rgb="FF38761D"/>
      </patternFill>
    </fill>
    <fill>
      <patternFill patternType="solid">
        <fgColor rgb="FFFEF8E3"/>
        <bgColor rgb="FFFEF8E3"/>
      </patternFill>
    </fill>
  </fills>
  <borders count="1">
    <border/>
  </borders>
  <cellStyleXfs count="1">
    <xf borderId="0" fillId="0" fontId="0" numFmtId="0" applyAlignment="1" applyFont="1"/>
  </cellStyleXfs>
  <cellXfs count="52">
    <xf borderId="0" fillId="0" fontId="0" numFmtId="0" xfId="0" applyAlignment="1" applyFont="1">
      <alignment readingOrder="0" shrinkToFit="0" vertical="bottom" wrapText="0"/>
    </xf>
    <xf borderId="0" fillId="2" fontId="1" numFmtId="0" xfId="0" applyAlignment="1" applyFill="1" applyFont="1">
      <alignment horizontal="center" readingOrder="0" vertical="center"/>
    </xf>
    <xf borderId="0" fillId="2" fontId="1" numFmtId="0" xfId="0" applyAlignment="1" applyFont="1">
      <alignment horizontal="center" readingOrder="0" shrinkToFit="0" vertical="center" wrapText="1"/>
    </xf>
    <xf borderId="0" fillId="0" fontId="1" numFmtId="0" xfId="0" applyAlignment="1" applyFont="1">
      <alignment horizontal="center" vertical="center"/>
    </xf>
    <xf borderId="0" fillId="0" fontId="1" numFmtId="0" xfId="0" applyAlignment="1" applyFont="1">
      <alignment vertical="center"/>
    </xf>
    <xf borderId="0" fillId="3" fontId="2" numFmtId="0" xfId="0" applyAlignment="1" applyFill="1" applyFont="1">
      <alignment horizontal="center" readingOrder="0"/>
    </xf>
    <xf borderId="0" fillId="0" fontId="1" numFmtId="164" xfId="0" applyAlignment="1" applyFont="1" applyNumberFormat="1">
      <alignment horizontal="center" readingOrder="0"/>
    </xf>
    <xf borderId="0" fillId="0" fontId="1" numFmtId="164" xfId="0" applyAlignment="1" applyFont="1" applyNumberFormat="1">
      <alignment horizontal="center"/>
    </xf>
    <xf borderId="0" fillId="0" fontId="1" numFmtId="0" xfId="0" applyAlignment="1" applyFont="1">
      <alignment horizontal="center" readingOrder="0" shrinkToFit="0" wrapText="1"/>
    </xf>
    <xf borderId="0" fillId="0" fontId="1" numFmtId="0" xfId="0" applyAlignment="1" applyFont="1">
      <alignment horizontal="center"/>
    </xf>
    <xf borderId="0" fillId="0" fontId="1" numFmtId="0" xfId="0" applyAlignment="1" applyFont="1">
      <alignment horizontal="center" readingOrder="0"/>
    </xf>
    <xf borderId="0" fillId="4" fontId="1" numFmtId="0" xfId="0" applyAlignment="1" applyFill="1" applyFont="1">
      <alignment horizontal="center" readingOrder="0"/>
    </xf>
    <xf borderId="0" fillId="4" fontId="1" numFmtId="165" xfId="0" applyAlignment="1" applyFont="1" applyNumberFormat="1">
      <alignment horizontal="center" readingOrder="0"/>
    </xf>
    <xf borderId="0" fillId="5" fontId="1" numFmtId="0" xfId="0" applyAlignment="1" applyFill="1" applyFont="1">
      <alignment horizontal="center" readingOrder="0"/>
    </xf>
    <xf borderId="0" fillId="0" fontId="1" numFmtId="165" xfId="0" applyAlignment="1" applyFont="1" applyNumberFormat="1">
      <alignment horizontal="center" readingOrder="0"/>
    </xf>
    <xf borderId="0" fillId="4" fontId="1" numFmtId="166" xfId="0" applyAlignment="1" applyFont="1" applyNumberFormat="1">
      <alignment horizontal="center" readingOrder="0"/>
    </xf>
    <xf borderId="0" fillId="0" fontId="1" numFmtId="0" xfId="0" applyAlignment="1" applyFont="1">
      <alignment horizontal="center" readingOrder="0" vertical="center"/>
    </xf>
    <xf borderId="0" fillId="0" fontId="1" numFmtId="164" xfId="0" applyAlignment="1" applyFont="1" applyNumberFormat="1">
      <alignment horizontal="center" readingOrder="0"/>
    </xf>
    <xf borderId="0" fillId="0" fontId="1" numFmtId="164" xfId="0" applyAlignment="1" applyFont="1" applyNumberFormat="1">
      <alignment horizontal="center"/>
    </xf>
    <xf borderId="0" fillId="0" fontId="1" numFmtId="0" xfId="0" applyAlignment="1" applyFont="1">
      <alignment horizontal="center" readingOrder="0" shrinkToFit="0" wrapText="1"/>
    </xf>
    <xf borderId="0" fillId="6" fontId="1" numFmtId="0" xfId="0" applyAlignment="1" applyFill="1" applyFont="1">
      <alignment horizontal="center" readingOrder="0" shrinkToFit="0" vertical="center" wrapText="1"/>
    </xf>
    <xf borderId="0" fillId="0" fontId="1" numFmtId="166" xfId="0" applyAlignment="1" applyFont="1" applyNumberFormat="1">
      <alignment horizontal="center" readingOrder="0"/>
    </xf>
    <xf borderId="0" fillId="3" fontId="2" numFmtId="0" xfId="0" applyAlignment="1" applyFont="1">
      <alignment horizontal="center" readingOrder="0" vertical="center"/>
    </xf>
    <xf borderId="0" fillId="6" fontId="1" numFmtId="0" xfId="0" applyAlignment="1" applyFont="1">
      <alignment horizontal="center" readingOrder="0" shrinkToFit="0" vertical="center" wrapText="1"/>
    </xf>
    <xf borderId="0" fillId="0" fontId="1" numFmtId="0" xfId="0" applyAlignment="1" applyFont="1">
      <alignment horizontal="center" readingOrder="0" vertical="center"/>
    </xf>
    <xf borderId="0" fillId="0" fontId="1" numFmtId="0" xfId="0" applyAlignment="1" applyFont="1">
      <alignment horizontal="center" readingOrder="0" vertical="center"/>
    </xf>
    <xf borderId="0" fillId="0" fontId="1" numFmtId="0" xfId="0" applyAlignment="1" applyFont="1">
      <alignment horizontal="center" readingOrder="0" shrinkToFit="0" vertical="center" wrapText="1"/>
    </xf>
    <xf borderId="0" fillId="0" fontId="1" numFmtId="164" xfId="0" applyAlignment="1" applyFont="1" applyNumberFormat="1">
      <alignment horizontal="center" readingOrder="0" vertical="center"/>
    </xf>
    <xf borderId="0" fillId="0" fontId="1" numFmtId="164" xfId="0" applyAlignment="1" applyFont="1" applyNumberFormat="1">
      <alignment horizontal="center" vertical="center"/>
    </xf>
    <xf borderId="0" fillId="0" fontId="1" numFmtId="164" xfId="0" applyAlignment="1" applyFont="1" applyNumberFormat="1">
      <alignment horizontal="center" vertical="center"/>
    </xf>
    <xf borderId="0" fillId="0" fontId="1" numFmtId="164" xfId="0" applyAlignment="1" applyFont="1" applyNumberFormat="1">
      <alignment horizontal="center" readingOrder="0" vertical="center"/>
    </xf>
    <xf borderId="0" fillId="0" fontId="1" numFmtId="0" xfId="0" applyAlignment="1" applyFont="1">
      <alignment horizontal="center" readingOrder="0" shrinkToFit="0" vertical="center" wrapText="1"/>
    </xf>
    <xf borderId="0" fillId="0" fontId="1" numFmtId="166" xfId="0" applyAlignment="1" applyFont="1" applyNumberFormat="1">
      <alignment horizontal="center" readingOrder="0" vertical="center"/>
    </xf>
    <xf borderId="0" fillId="0" fontId="1" numFmtId="167" xfId="0" applyAlignment="1" applyFont="1" applyNumberFormat="1">
      <alignment horizontal="center" readingOrder="0" vertical="center"/>
    </xf>
    <xf borderId="0" fillId="6" fontId="1" numFmtId="165" xfId="0" applyAlignment="1" applyFont="1" applyNumberFormat="1">
      <alignment horizontal="center" readingOrder="0" vertical="center"/>
    </xf>
    <xf borderId="0" fillId="0" fontId="1" numFmtId="165" xfId="0" applyAlignment="1" applyFont="1" applyNumberFormat="1">
      <alignment horizontal="center" readingOrder="0" vertical="center"/>
    </xf>
    <xf borderId="0" fillId="0" fontId="1" numFmtId="0" xfId="0" applyAlignment="1" applyFont="1">
      <alignment readingOrder="0" shrinkToFit="0" wrapText="1"/>
    </xf>
    <xf borderId="0" fillId="6" fontId="1" numFmtId="0" xfId="0" applyAlignment="1" applyFont="1">
      <alignment horizontal="center" readingOrder="0" vertical="center"/>
    </xf>
    <xf borderId="0" fillId="6" fontId="1" numFmtId="166" xfId="0" applyAlignment="1" applyFont="1" applyNumberFormat="1">
      <alignment horizontal="center" readingOrder="0" vertical="center"/>
    </xf>
    <xf borderId="0" fillId="6" fontId="1" numFmtId="164" xfId="0" applyAlignment="1" applyFont="1" applyNumberFormat="1">
      <alignment horizontal="center" vertical="center"/>
    </xf>
    <xf borderId="0" fillId="6" fontId="1" numFmtId="0" xfId="0" applyAlignment="1" applyFont="1">
      <alignment horizontal="center" readingOrder="0" shrinkToFit="0" vertical="center" wrapText="1"/>
    </xf>
    <xf borderId="0" fillId="0" fontId="1" numFmtId="166" xfId="0" applyAlignment="1" applyFont="1" applyNumberFormat="1">
      <alignment readingOrder="0"/>
    </xf>
    <xf borderId="0" fillId="6" fontId="1" numFmtId="164" xfId="0" applyAlignment="1" applyFont="1" applyNumberFormat="1">
      <alignment horizontal="center" readingOrder="0" vertical="center"/>
    </xf>
    <xf borderId="0" fillId="0" fontId="1" numFmtId="164" xfId="0" applyAlignment="1" applyFont="1" applyNumberFormat="1">
      <alignment horizontal="right" readingOrder="0" vertical="center"/>
    </xf>
    <xf borderId="0" fillId="0" fontId="1" numFmtId="164" xfId="0" applyAlignment="1" applyFont="1" applyNumberFormat="1">
      <alignment horizontal="right" readingOrder="0"/>
    </xf>
    <xf borderId="0" fillId="6" fontId="1" numFmtId="164" xfId="0" applyAlignment="1" applyFont="1" applyNumberFormat="1">
      <alignment horizontal="right" readingOrder="0" vertical="center"/>
    </xf>
    <xf borderId="0" fillId="0" fontId="3" numFmtId="0" xfId="0" applyAlignment="1" applyFont="1">
      <alignment horizontal="center" readingOrder="0" shrinkToFit="0" wrapText="1"/>
    </xf>
    <xf borderId="0" fillId="6" fontId="1" numFmtId="0" xfId="0" applyAlignment="1" applyFont="1">
      <alignment horizontal="right" readingOrder="0" vertical="center"/>
    </xf>
    <xf borderId="0" fillId="0" fontId="1" numFmtId="164" xfId="0" applyAlignment="1" applyFont="1" applyNumberFormat="1">
      <alignment horizontal="center" readingOrder="0" shrinkToFit="0" vertical="center" wrapText="1"/>
    </xf>
    <xf borderId="0" fillId="0" fontId="1" numFmtId="167" xfId="0" applyAlignment="1" applyFont="1" applyNumberFormat="1">
      <alignment horizontal="center" readingOrder="0" shrinkToFit="0" vertical="center" wrapText="1"/>
    </xf>
    <xf borderId="0" fillId="0" fontId="1" numFmtId="0" xfId="0" applyAlignment="1" applyFont="1">
      <alignment horizontal="center" readingOrder="0" shrinkToFit="0" vertical="center" wrapText="1"/>
    </xf>
    <xf borderId="0" fillId="0" fontId="1" numFmtId="0" xfId="0" applyAlignment="1" applyFont="1">
      <alignment readingOrder="0"/>
    </xf>
  </cellXfs>
  <cellStyles count="1">
    <cellStyle xfId="0" name="Normal" builtinId="0"/>
  </cellStyles>
  <dxfs count="4">
    <dxf>
      <font/>
      <fill>
        <patternFill patternType="none"/>
      </fill>
      <border/>
    </dxf>
    <dxf>
      <font/>
      <fill>
        <patternFill patternType="solid">
          <fgColor rgb="FFF7CB4D"/>
          <bgColor rgb="FFF7CB4D"/>
        </patternFill>
      </fill>
      <border/>
    </dxf>
    <dxf>
      <font/>
      <fill>
        <patternFill patternType="solid">
          <fgColor rgb="FFFFFFFF"/>
          <bgColor rgb="FFFFFFFF"/>
        </patternFill>
      </fill>
      <border/>
    </dxf>
    <dxf>
      <font/>
      <fill>
        <patternFill patternType="solid">
          <fgColor rgb="FFFEF8E3"/>
          <bgColor rgb="FFFEF8E3"/>
        </patternFill>
      </fill>
      <border/>
    </dxf>
  </dxfs>
  <tableStyles count="8">
    <tableStyle count="3" pivot="0" name="Calcule tes propres économies-style">
      <tableStyleElement dxfId="1" type="headerRow"/>
      <tableStyleElement dxfId="2" type="firstRowStripe"/>
      <tableStyleElement dxfId="3" type="secondRowStripe"/>
    </tableStyle>
    <tableStyle count="2" pivot="0" name="Calcule tes propres économies-style 2">
      <tableStyleElement dxfId="3" type="firstRowStripe"/>
      <tableStyleElement dxfId="2" type="secondRowStripe"/>
    </tableStyle>
    <tableStyle count="2" pivot="0" name="Calcule tes propres économies-style 3">
      <tableStyleElement dxfId="3" type="firstRowStripe"/>
      <tableStyleElement dxfId="2" type="secondRowStripe"/>
    </tableStyle>
    <tableStyle count="2" pivot="0" name="Calcule tes propres économies-style 4">
      <tableStyleElement dxfId="2" type="firstRowStripe"/>
      <tableStyleElement dxfId="3" type="secondRowStripe"/>
    </tableStyle>
    <tableStyle count="3" pivot="0" name="Exemple Morgane Cuisine-style">
      <tableStyleElement dxfId="1" type="headerRow"/>
      <tableStyleElement dxfId="2" type="firstRowStripe"/>
      <tableStyleElement dxfId="3" type="secondRowStripe"/>
    </tableStyle>
    <tableStyle count="3" pivot="0" name="Exemple Morgane Ménage-style">
      <tableStyleElement dxfId="1" type="headerRow"/>
      <tableStyleElement dxfId="2" type="firstRowStripe"/>
      <tableStyleElement dxfId="3" type="secondRowStripe"/>
    </tableStyle>
    <tableStyle count="3" pivot="0" name="Exemple Morgane salle de bain-style">
      <tableStyleElement dxfId="1" type="headerRow"/>
      <tableStyleElement dxfId="2" type="firstRowStripe"/>
      <tableStyleElement dxfId="3" type="secondRowStripe"/>
    </tableStyle>
    <tableStyle count="3" pivot="0" name="Exemple Morgane réemploi-style">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A1:G11" displayName="Table_1" id="1">
  <tableColumns count="7">
    <tableColumn name="Nom produit" id="1"/>
    <tableColumn name="Prix en grande surface (auchan)" id="2"/>
    <tableColumn name="Prix en magasin BIO (bioccop)" id="3"/>
    <tableColumn name="Zéro déchet / Fait main" id="4"/>
    <tableColumn name="Economie réaliser pour 1 mois" id="5"/>
    <tableColumn name="Economies sur l'année (E x nb mois)" id="6"/>
    <tableColumn name="Note" id="7"/>
  </tableColumns>
  <tableStyleInfo name="Calcule tes propres économies-style" showColumnStripes="0" showFirstColumn="1" showLastColumn="1" showRowStripes="1"/>
</table>
</file>

<file path=xl/tables/table2.xml><?xml version="1.0" encoding="utf-8"?>
<table xmlns="http://schemas.openxmlformats.org/spreadsheetml/2006/main" headerRowCount="0" ref="B13:G15" displayName="Table_2" id="2">
  <tableColumns count="6">
    <tableColumn name="Column1" id="1"/>
    <tableColumn name="Column2" id="2"/>
    <tableColumn name="Column3" id="3"/>
    <tableColumn name="Column4" id="4"/>
    <tableColumn name="Column5" id="5"/>
    <tableColumn name="Column6" id="6"/>
  </tableColumns>
  <tableStyleInfo name="Calcule tes propres économies-style 2" showColumnStripes="0" showFirstColumn="1" showLastColumn="1" showRowStripes="1"/>
</table>
</file>

<file path=xl/tables/table3.xml><?xml version="1.0" encoding="utf-8"?>
<table xmlns="http://schemas.openxmlformats.org/spreadsheetml/2006/main" headerRowCount="0" ref="B17:G17" displayName="Table_3" id="3">
  <tableColumns count="6">
    <tableColumn name="Column1" id="1"/>
    <tableColumn name="Column2" id="2"/>
    <tableColumn name="Column3" id="3"/>
    <tableColumn name="Column4" id="4"/>
    <tableColumn name="Column5" id="5"/>
    <tableColumn name="Column6" id="6"/>
  </tableColumns>
  <tableStyleInfo name="Calcule tes propres économies-style 3" showColumnStripes="0" showFirstColumn="1" showLastColumn="1" showRowStripes="1"/>
</table>
</file>

<file path=xl/tables/table4.xml><?xml version="1.0" encoding="utf-8"?>
<table xmlns="http://schemas.openxmlformats.org/spreadsheetml/2006/main" headerRowCount="0" ref="A18:G42" displayName="Table_4" id="4">
  <tableColumns count="7">
    <tableColumn name="Column1" id="1"/>
    <tableColumn name="Column2" id="2"/>
    <tableColumn name="Column3" id="3"/>
    <tableColumn name="Column4" id="4"/>
    <tableColumn name="Column5" id="5"/>
    <tableColumn name="Column6" id="6"/>
    <tableColumn name="Column7" id="7"/>
  </tableColumns>
  <tableStyleInfo name="Calcule tes propres économies-style 4" showColumnStripes="0" showFirstColumn="1" showLastColumn="1" showRowStripes="1"/>
</table>
</file>

<file path=xl/tables/table5.xml><?xml version="1.0" encoding="utf-8"?>
<table xmlns="http://schemas.openxmlformats.org/spreadsheetml/2006/main" ref="A1:G10" displayName="Table_5" id="5">
  <tableColumns count="7">
    <tableColumn name="Nom produit" id="1"/>
    <tableColumn name="Prix en grande surface (auchan)" id="2"/>
    <tableColumn name="Prix en magasin BIO (bioccop)" id="3"/>
    <tableColumn name="Zéro déchet / Fait main" id="4"/>
    <tableColumn name="Economies sur l'année (E x nb mois)" id="5"/>
    <tableColumn name="Economies réalisées sur 5 ans" id="6"/>
    <tableColumn name="Note" id="7"/>
  </tableColumns>
  <tableStyleInfo name="Exemple Morgane Cuisine-style" showColumnStripes="0" showFirstColumn="1" showLastColumn="1" showRowStripes="1"/>
</table>
</file>

<file path=xl/tables/table6.xml><?xml version="1.0" encoding="utf-8"?>
<table xmlns="http://schemas.openxmlformats.org/spreadsheetml/2006/main" ref="A1:G11" displayName="Table_6" id="6">
  <tableColumns count="7">
    <tableColumn name="Nom produit" id="1"/>
    <tableColumn name="Prix en grande surface (auchan)" id="2"/>
    <tableColumn name="Prix en magasin BIO (bioccop)" id="3"/>
    <tableColumn name="Zéro déchet / Fait main" id="4"/>
    <tableColumn name="Economies réalisées sur 1 à 3 mois" id="5"/>
    <tableColumn name="Economies sur l'année (E x nb mois)" id="6"/>
    <tableColumn name="Note" id="7"/>
  </tableColumns>
  <tableStyleInfo name="Exemple Morgane Ménage-style" showColumnStripes="0" showFirstColumn="1" showLastColumn="1" showRowStripes="1"/>
</table>
</file>

<file path=xl/tables/table7.xml><?xml version="1.0" encoding="utf-8"?>
<table xmlns="http://schemas.openxmlformats.org/spreadsheetml/2006/main" ref="A1:G19" displayName="Table_7" id="7">
  <tableColumns count="7">
    <tableColumn name="Nom produit" id="1"/>
    <tableColumn name="Prix en grande surface (auchan)" id="2"/>
    <tableColumn name="Prix en magasin BIO (bioccop)" id="3"/>
    <tableColumn name="Zéro déchet / Fait main" id="4"/>
    <tableColumn name="Economies réalisée sur l'année" id="5"/>
    <tableColumn name="Economies réalisées sur 5ans" id="6"/>
    <tableColumn name="Note" id="7"/>
  </tableColumns>
  <tableStyleInfo name="Exemple Morgane salle de bain-style" showColumnStripes="0" showFirstColumn="1" showLastColumn="1" showRowStripes="1"/>
</table>
</file>

<file path=xl/tables/table8.xml><?xml version="1.0" encoding="utf-8"?>
<table xmlns="http://schemas.openxmlformats.org/spreadsheetml/2006/main" ref="A1:C10" displayName="Table_8" id="8">
  <tableColumns count="3">
    <tableColumn name="Nom produit" id="1"/>
    <tableColumn name="économie sur 1an par personne" id="2"/>
    <tableColumn name="Note" id="3"/>
  </tableColumns>
  <tableStyleInfo name="Exemple Morgane réemploi-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9" Type="http://schemas.openxmlformats.org/officeDocument/2006/relationships/table" Target="../tables/table4.xml"/><Relationship Id="rId6" Type="http://schemas.openxmlformats.org/officeDocument/2006/relationships/table" Target="../tables/table1.xml"/><Relationship Id="rId7" Type="http://schemas.openxmlformats.org/officeDocument/2006/relationships/table" Target="../tables/table2.xml"/><Relationship Id="rId8"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3" Type="http://schemas.openxmlformats.org/officeDocument/2006/relationships/table" Target="../tables/table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3" Type="http://schemas.openxmlformats.org/officeDocument/2006/relationships/table" Target="../tables/table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3" Type="http://schemas.openxmlformats.org/officeDocument/2006/relationships/table" Target="../tables/table7.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3"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9.13"/>
    <col customWidth="1" min="2" max="6" width="12.5"/>
    <col customWidth="1" min="7" max="7" width="36.63"/>
    <col customWidth="1" min="8" max="8" width="2.38"/>
    <col customWidth="1" min="9" max="9" width="15.38"/>
    <col customWidth="1" min="10" max="10" width="7.75"/>
  </cols>
  <sheetData>
    <row r="1">
      <c r="A1" s="1" t="s">
        <v>0</v>
      </c>
      <c r="B1" s="2" t="s">
        <v>1</v>
      </c>
      <c r="C1" s="2" t="s">
        <v>2</v>
      </c>
      <c r="D1" s="2" t="s">
        <v>3</v>
      </c>
      <c r="E1" s="2" t="s">
        <v>4</v>
      </c>
      <c r="F1" s="2" t="s">
        <v>5</v>
      </c>
      <c r="G1" s="1" t="s">
        <v>6</v>
      </c>
      <c r="H1" s="3"/>
      <c r="I1" s="3"/>
      <c r="J1" s="3"/>
      <c r="K1" s="3"/>
      <c r="L1" s="3"/>
      <c r="M1" s="4"/>
      <c r="N1" s="4"/>
      <c r="O1" s="4"/>
      <c r="P1" s="4"/>
      <c r="Q1" s="4"/>
      <c r="R1" s="4"/>
      <c r="S1" s="4"/>
      <c r="T1" s="4"/>
      <c r="U1" s="4"/>
      <c r="V1" s="4"/>
      <c r="W1" s="4"/>
      <c r="X1" s="4"/>
    </row>
    <row r="2">
      <c r="A2" s="5" t="s">
        <v>7</v>
      </c>
      <c r="B2" s="6"/>
      <c r="C2" s="6"/>
      <c r="D2" s="6"/>
      <c r="E2" s="7"/>
      <c r="F2" s="7"/>
      <c r="G2" s="8"/>
      <c r="H2" s="9"/>
      <c r="I2" s="9"/>
      <c r="J2" s="9"/>
      <c r="K2" s="9"/>
      <c r="L2" s="9"/>
    </row>
    <row r="3">
      <c r="A3" s="10" t="s">
        <v>8</v>
      </c>
      <c r="B3" s="6"/>
      <c r="C3" s="6"/>
      <c r="D3" s="7"/>
      <c r="E3" s="7"/>
      <c r="F3" s="7"/>
      <c r="G3" s="8"/>
      <c r="H3" s="9"/>
      <c r="I3" s="9"/>
      <c r="J3" s="9"/>
      <c r="K3" s="9"/>
      <c r="L3" s="9"/>
    </row>
    <row r="4">
      <c r="A4" s="10" t="s">
        <v>9</v>
      </c>
      <c r="B4" s="6"/>
      <c r="C4" s="6"/>
      <c r="D4" s="7"/>
      <c r="E4" s="7"/>
      <c r="F4" s="7"/>
      <c r="G4" s="10"/>
      <c r="H4" s="9"/>
      <c r="I4" s="11" t="s">
        <v>10</v>
      </c>
      <c r="J4" s="11" t="s">
        <v>11</v>
      </c>
      <c r="K4" s="12">
        <v>0.0028</v>
      </c>
      <c r="L4" s="13" t="s">
        <v>12</v>
      </c>
    </row>
    <row r="5">
      <c r="A5" s="10" t="s">
        <v>13</v>
      </c>
      <c r="B5" s="6"/>
      <c r="C5" s="6"/>
      <c r="D5" s="6"/>
      <c r="E5" s="7"/>
      <c r="F5" s="7"/>
      <c r="G5" s="8"/>
      <c r="H5" s="9"/>
      <c r="I5" s="11" t="s">
        <v>14</v>
      </c>
      <c r="J5" s="11" t="s">
        <v>15</v>
      </c>
      <c r="K5" s="12">
        <v>0.1458</v>
      </c>
      <c r="L5" s="13" t="s">
        <v>16</v>
      </c>
    </row>
    <row r="6">
      <c r="A6" s="10" t="s">
        <v>17</v>
      </c>
      <c r="B6" s="6"/>
      <c r="C6" s="6"/>
      <c r="D6" s="7"/>
      <c r="E6" s="7"/>
      <c r="F6" s="7"/>
      <c r="G6" s="8"/>
      <c r="H6" s="9"/>
      <c r="I6" s="9"/>
      <c r="J6" s="14"/>
      <c r="K6" s="9"/>
      <c r="L6" s="9"/>
    </row>
    <row r="7">
      <c r="A7" s="10" t="s">
        <v>18</v>
      </c>
      <c r="B7" s="6"/>
      <c r="C7" s="6"/>
      <c r="D7" s="7"/>
      <c r="E7" s="7"/>
      <c r="F7" s="7"/>
      <c r="G7" s="10"/>
      <c r="H7" s="9"/>
      <c r="I7" s="11" t="s">
        <v>19</v>
      </c>
      <c r="J7" s="11" t="s">
        <v>20</v>
      </c>
      <c r="K7" s="15">
        <v>5.42</v>
      </c>
      <c r="L7" s="13" t="s">
        <v>21</v>
      </c>
    </row>
    <row r="8">
      <c r="A8" s="10" t="s">
        <v>22</v>
      </c>
      <c r="B8" s="6"/>
      <c r="C8" s="6"/>
      <c r="D8" s="7"/>
      <c r="E8" s="7"/>
      <c r="F8" s="7"/>
      <c r="G8" s="10"/>
      <c r="H8" s="9"/>
      <c r="I8" s="11" t="s">
        <v>23</v>
      </c>
      <c r="J8" s="11" t="s">
        <v>24</v>
      </c>
      <c r="K8" s="15">
        <v>1.8</v>
      </c>
      <c r="L8" s="13" t="s">
        <v>21</v>
      </c>
    </row>
    <row r="9">
      <c r="A9" s="10" t="s">
        <v>25</v>
      </c>
      <c r="B9" s="6"/>
      <c r="C9" s="6"/>
      <c r="D9" s="6"/>
      <c r="E9" s="7"/>
      <c r="F9" s="7"/>
      <c r="G9" s="10"/>
      <c r="H9" s="9"/>
      <c r="I9" s="11" t="s">
        <v>26</v>
      </c>
      <c r="J9" s="11" t="s">
        <v>20</v>
      </c>
      <c r="K9" s="15">
        <v>3.25</v>
      </c>
      <c r="L9" s="13" t="s">
        <v>21</v>
      </c>
    </row>
    <row r="10">
      <c r="A10" s="10" t="s">
        <v>27</v>
      </c>
      <c r="B10" s="6"/>
      <c r="C10" s="6"/>
      <c r="D10" s="7"/>
      <c r="E10" s="7"/>
      <c r="F10" s="7"/>
      <c r="G10" s="10"/>
      <c r="H10" s="9"/>
      <c r="I10" s="11" t="s">
        <v>28</v>
      </c>
      <c r="J10" s="11" t="s">
        <v>20</v>
      </c>
      <c r="K10" s="15">
        <v>3.98</v>
      </c>
      <c r="L10" s="13" t="s">
        <v>21</v>
      </c>
    </row>
    <row r="11">
      <c r="A11" s="10" t="s">
        <v>29</v>
      </c>
      <c r="B11" s="6"/>
      <c r="C11" s="6"/>
      <c r="D11" s="6"/>
      <c r="E11" s="7"/>
      <c r="F11" s="7"/>
      <c r="G11" s="10"/>
      <c r="H11" s="9"/>
      <c r="I11" s="11" t="s">
        <v>30</v>
      </c>
      <c r="J11" s="11" t="s">
        <v>20</v>
      </c>
      <c r="K11" s="15">
        <v>3.29</v>
      </c>
      <c r="L11" s="13" t="s">
        <v>21</v>
      </c>
    </row>
    <row r="12">
      <c r="A12" s="16" t="s">
        <v>31</v>
      </c>
      <c r="B12" s="17"/>
      <c r="C12" s="17"/>
      <c r="D12" s="18"/>
      <c r="E12" s="18"/>
      <c r="F12" s="18"/>
      <c r="G12" s="19"/>
      <c r="H12" s="9"/>
      <c r="I12" s="11" t="s">
        <v>32</v>
      </c>
      <c r="J12" s="11" t="s">
        <v>24</v>
      </c>
      <c r="K12" s="15">
        <v>4.5</v>
      </c>
      <c r="L12" s="13" t="s">
        <v>21</v>
      </c>
    </row>
    <row r="13">
      <c r="A13" s="20" t="s">
        <v>33</v>
      </c>
      <c r="B13" s="6"/>
      <c r="C13" s="6"/>
      <c r="D13" s="7"/>
      <c r="E13" s="7"/>
      <c r="F13" s="7"/>
      <c r="G13" s="10"/>
      <c r="H13" s="21"/>
      <c r="I13" s="11" t="s">
        <v>34</v>
      </c>
      <c r="J13" s="11" t="s">
        <v>20</v>
      </c>
      <c r="K13" s="15">
        <v>9.2</v>
      </c>
      <c r="L13" s="13" t="s">
        <v>35</v>
      </c>
    </row>
    <row r="14">
      <c r="A14" s="16" t="s">
        <v>36</v>
      </c>
      <c r="B14" s="6"/>
      <c r="C14" s="6"/>
      <c r="D14" s="7"/>
      <c r="E14" s="7"/>
      <c r="F14" s="7"/>
      <c r="G14" s="10"/>
      <c r="H14" s="9"/>
      <c r="I14" s="9"/>
      <c r="J14" s="9"/>
      <c r="K14" s="9"/>
      <c r="L14" s="9"/>
    </row>
    <row r="15">
      <c r="A15" s="20" t="s">
        <v>37</v>
      </c>
      <c r="B15" s="6"/>
      <c r="C15" s="6"/>
      <c r="D15" s="6"/>
      <c r="E15" s="7"/>
      <c r="F15" s="7"/>
      <c r="G15" s="10"/>
      <c r="H15" s="9"/>
      <c r="I15" s="9"/>
      <c r="J15" s="9"/>
      <c r="K15" s="9"/>
      <c r="L15" s="9"/>
    </row>
    <row r="16">
      <c r="A16" s="16" t="s">
        <v>38</v>
      </c>
      <c r="B16" s="9"/>
      <c r="C16" s="9"/>
      <c r="D16" s="9"/>
      <c r="E16" s="9"/>
      <c r="F16" s="9"/>
      <c r="G16" s="9"/>
      <c r="H16" s="9"/>
      <c r="I16" s="9"/>
      <c r="J16" s="9"/>
      <c r="K16" s="9"/>
      <c r="L16" s="9"/>
    </row>
    <row r="17">
      <c r="A17" s="20" t="s">
        <v>39</v>
      </c>
      <c r="B17" s="6"/>
      <c r="C17" s="6"/>
      <c r="D17" s="6"/>
      <c r="E17" s="7"/>
      <c r="F17" s="7"/>
      <c r="G17" s="10"/>
      <c r="H17" s="9"/>
      <c r="I17" s="9"/>
      <c r="J17" s="9"/>
      <c r="K17" s="9"/>
      <c r="L17" s="9"/>
    </row>
    <row r="18">
      <c r="A18" s="22" t="s">
        <v>40</v>
      </c>
      <c r="B18" s="6"/>
      <c r="C18" s="6"/>
      <c r="D18" s="7"/>
      <c r="E18" s="7"/>
      <c r="F18" s="7"/>
      <c r="G18" s="10"/>
      <c r="H18" s="9"/>
      <c r="I18" s="9"/>
      <c r="J18" s="9"/>
      <c r="K18" s="9"/>
      <c r="L18" s="9"/>
    </row>
    <row r="19">
      <c r="A19" s="20" t="s">
        <v>41</v>
      </c>
      <c r="B19" s="6"/>
      <c r="C19" s="6"/>
      <c r="D19" s="6"/>
      <c r="E19" s="7"/>
      <c r="F19" s="7"/>
      <c r="G19" s="10"/>
    </row>
    <row r="20">
      <c r="A20" s="20" t="s">
        <v>42</v>
      </c>
      <c r="B20" s="23"/>
      <c r="C20" s="23"/>
      <c r="D20" s="23"/>
      <c r="E20" s="23"/>
      <c r="F20" s="23"/>
      <c r="G20" s="23"/>
    </row>
    <row r="21">
      <c r="A21" s="16" t="s">
        <v>43</v>
      </c>
      <c r="B21" s="24"/>
      <c r="C21" s="24"/>
      <c r="D21" s="24"/>
      <c r="E21" s="24"/>
      <c r="F21" s="24"/>
      <c r="G21" s="24"/>
    </row>
    <row r="22">
      <c r="A22" s="16" t="s">
        <v>44</v>
      </c>
      <c r="B22" s="24"/>
      <c r="C22" s="24"/>
      <c r="D22" s="24"/>
      <c r="E22" s="24"/>
      <c r="F22" s="24"/>
      <c r="G22" s="24"/>
    </row>
    <row r="23">
      <c r="A23" s="16" t="s">
        <v>45</v>
      </c>
      <c r="B23" s="24"/>
      <c r="C23" s="24"/>
      <c r="D23" s="24"/>
      <c r="E23" s="24"/>
      <c r="F23" s="24"/>
      <c r="G23" s="24"/>
    </row>
    <row r="24">
      <c r="A24" s="16" t="s">
        <v>46</v>
      </c>
      <c r="B24" s="24"/>
      <c r="C24" s="24"/>
      <c r="D24" s="24"/>
      <c r="E24" s="24"/>
      <c r="F24" s="24"/>
      <c r="G24" s="24"/>
    </row>
    <row r="25">
      <c r="A25" s="16" t="s">
        <v>47</v>
      </c>
      <c r="B25" s="24"/>
      <c r="C25" s="24"/>
      <c r="D25" s="24"/>
      <c r="E25" s="24"/>
      <c r="F25" s="24"/>
      <c r="G25" s="24"/>
    </row>
    <row r="26">
      <c r="A26" s="16" t="s">
        <v>48</v>
      </c>
      <c r="B26" s="24"/>
      <c r="C26" s="24"/>
      <c r="D26" s="24"/>
      <c r="E26" s="24"/>
      <c r="F26" s="24"/>
      <c r="G26" s="24"/>
    </row>
    <row r="27">
      <c r="A27" s="16" t="s">
        <v>49</v>
      </c>
      <c r="B27" s="24"/>
      <c r="C27" s="24"/>
      <c r="D27" s="24"/>
      <c r="E27" s="24"/>
      <c r="F27" s="24"/>
      <c r="G27" s="24"/>
    </row>
    <row r="28">
      <c r="A28" s="25" t="s">
        <v>50</v>
      </c>
      <c r="B28" s="24"/>
      <c r="C28" s="24"/>
      <c r="D28" s="24"/>
      <c r="E28" s="24"/>
      <c r="F28" s="24"/>
      <c r="G28" s="24"/>
    </row>
    <row r="29">
      <c r="A29" s="16" t="s">
        <v>51</v>
      </c>
      <c r="B29" s="24"/>
      <c r="C29" s="24"/>
      <c r="D29" s="24"/>
      <c r="E29" s="24"/>
      <c r="F29" s="24"/>
      <c r="G29" s="24"/>
    </row>
    <row r="30">
      <c r="A30" s="16" t="s">
        <v>52</v>
      </c>
      <c r="B30" s="24"/>
      <c r="C30" s="24"/>
      <c r="D30" s="24"/>
      <c r="E30" s="24"/>
      <c r="F30" s="24"/>
      <c r="G30" s="24"/>
    </row>
    <row r="31">
      <c r="A31" s="16" t="s">
        <v>53</v>
      </c>
      <c r="B31" s="24"/>
      <c r="C31" s="24"/>
      <c r="D31" s="24"/>
      <c r="E31" s="24"/>
      <c r="F31" s="24"/>
      <c r="G31" s="24"/>
    </row>
    <row r="32">
      <c r="A32" s="16" t="s">
        <v>54</v>
      </c>
      <c r="B32" s="24"/>
      <c r="C32" s="24"/>
      <c r="D32" s="24"/>
      <c r="E32" s="24"/>
      <c r="F32" s="24"/>
      <c r="G32" s="24"/>
    </row>
    <row r="33">
      <c r="A33" s="16" t="s">
        <v>55</v>
      </c>
      <c r="B33" s="24"/>
      <c r="C33" s="24"/>
      <c r="D33" s="24"/>
      <c r="E33" s="24"/>
      <c r="F33" s="24"/>
      <c r="G33" s="24"/>
    </row>
    <row r="34">
      <c r="A34" s="16" t="s">
        <v>56</v>
      </c>
      <c r="B34" s="24"/>
      <c r="C34" s="24"/>
      <c r="D34" s="24"/>
      <c r="E34" s="24"/>
      <c r="F34" s="24"/>
      <c r="G34" s="24"/>
    </row>
    <row r="35">
      <c r="A35" s="16" t="s">
        <v>57</v>
      </c>
      <c r="B35" s="24"/>
      <c r="C35" s="24"/>
      <c r="D35" s="24"/>
      <c r="E35" s="24"/>
      <c r="F35" s="24"/>
      <c r="G35" s="24"/>
    </row>
    <row r="36">
      <c r="A36" s="26" t="s">
        <v>58</v>
      </c>
      <c r="B36" s="24"/>
      <c r="C36" s="24"/>
      <c r="D36" s="24"/>
      <c r="E36" s="24"/>
      <c r="F36" s="24"/>
      <c r="G36" s="24"/>
    </row>
    <row r="37">
      <c r="A37" s="16" t="s">
        <v>59</v>
      </c>
      <c r="B37" s="24"/>
      <c r="C37" s="24"/>
      <c r="D37" s="24"/>
      <c r="E37" s="24"/>
      <c r="F37" s="24"/>
      <c r="G37" s="24"/>
    </row>
    <row r="38">
      <c r="A38" s="16" t="s">
        <v>60</v>
      </c>
      <c r="B38" s="24"/>
      <c r="C38" s="24"/>
      <c r="D38" s="24"/>
      <c r="E38" s="24"/>
      <c r="F38" s="24"/>
      <c r="G38" s="24"/>
    </row>
    <row r="39">
      <c r="A39" s="16" t="s">
        <v>61</v>
      </c>
      <c r="B39" s="24"/>
      <c r="C39" s="24"/>
      <c r="D39" s="24"/>
      <c r="E39" s="24"/>
      <c r="F39" s="24"/>
      <c r="G39" s="24"/>
    </row>
    <row r="40">
      <c r="A40" s="16" t="s">
        <v>62</v>
      </c>
      <c r="B40" s="24"/>
      <c r="C40" s="24"/>
      <c r="D40" s="24"/>
      <c r="E40" s="24"/>
      <c r="F40" s="24"/>
      <c r="G40" s="24"/>
    </row>
    <row r="41">
      <c r="A41" s="16" t="s">
        <v>63</v>
      </c>
      <c r="B41" s="24"/>
      <c r="C41" s="24"/>
      <c r="D41" s="24"/>
      <c r="E41" s="24"/>
      <c r="F41" s="24"/>
      <c r="G41" s="24"/>
    </row>
    <row r="42">
      <c r="A42" s="16" t="s">
        <v>64</v>
      </c>
      <c r="B42" s="24"/>
      <c r="C42" s="24"/>
      <c r="D42" s="24"/>
      <c r="E42" s="24"/>
      <c r="F42" s="24"/>
      <c r="G42" s="24"/>
    </row>
  </sheetData>
  <drawing r:id="rId1"/>
  <tableParts count="4">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2.0"/>
    <col customWidth="1" min="2" max="6" width="12.5"/>
    <col customWidth="1" min="7" max="7" width="36.63"/>
    <col customWidth="1" min="8" max="8" width="2.38"/>
    <col customWidth="1" min="9" max="9" width="15.38"/>
    <col customWidth="1" min="10" max="10" width="12.5"/>
    <col customWidth="1" min="11" max="11" width="7.75"/>
  </cols>
  <sheetData>
    <row r="1">
      <c r="A1" s="1" t="s">
        <v>0</v>
      </c>
      <c r="B1" s="2" t="s">
        <v>1</v>
      </c>
      <c r="C1" s="2" t="s">
        <v>2</v>
      </c>
      <c r="D1" s="2" t="s">
        <v>3</v>
      </c>
      <c r="E1" s="2" t="s">
        <v>5</v>
      </c>
      <c r="F1" s="2" t="s">
        <v>65</v>
      </c>
      <c r="G1" s="1" t="s">
        <v>6</v>
      </c>
    </row>
    <row r="2">
      <c r="A2" s="16" t="s">
        <v>13</v>
      </c>
      <c r="B2" s="27">
        <v>0.47</v>
      </c>
      <c r="C2" s="27">
        <v>0.7</v>
      </c>
      <c r="D2" s="27">
        <v>5.0</v>
      </c>
      <c r="E2" s="28">
        <f>D2-(0.47*52)</f>
        <v>-19.44</v>
      </c>
      <c r="F2" s="28">
        <f t="shared" ref="F2:F5" si="1">E2*5</f>
        <v>-97.2</v>
      </c>
      <c r="G2" s="26" t="s">
        <v>66</v>
      </c>
    </row>
    <row r="3">
      <c r="A3" s="16" t="s">
        <v>25</v>
      </c>
      <c r="B3" s="27">
        <v>2.8</v>
      </c>
      <c r="C3" s="27">
        <v>2.56</v>
      </c>
      <c r="D3" s="27">
        <v>0.92</v>
      </c>
      <c r="E3" s="29">
        <f>D3-(B3*12)</f>
        <v>-32.68</v>
      </c>
      <c r="F3" s="28">
        <f t="shared" si="1"/>
        <v>-163.4</v>
      </c>
      <c r="G3" s="26" t="s">
        <v>67</v>
      </c>
    </row>
    <row r="4">
      <c r="A4" s="25" t="s">
        <v>50</v>
      </c>
      <c r="B4" s="30">
        <v>2.64</v>
      </c>
      <c r="C4" s="30">
        <v>3.31</v>
      </c>
      <c r="D4" s="30">
        <v>8.0</v>
      </c>
      <c r="E4" s="29">
        <f>D4-(2.64*12)</f>
        <v>-23.68</v>
      </c>
      <c r="F4" s="28">
        <f t="shared" si="1"/>
        <v>-118.4</v>
      </c>
      <c r="G4" s="31" t="s">
        <v>68</v>
      </c>
    </row>
    <row r="5">
      <c r="A5" s="16" t="s">
        <v>51</v>
      </c>
      <c r="B5" s="32">
        <v>0.33</v>
      </c>
      <c r="C5" s="33">
        <v>11.0</v>
      </c>
      <c r="D5" s="34">
        <v>0.0028</v>
      </c>
      <c r="E5" s="35">
        <f>(D5*14*52)-(14*52*B5)</f>
        <v>-238.2016</v>
      </c>
      <c r="F5" s="35">
        <f t="shared" si="1"/>
        <v>-1191.008</v>
      </c>
      <c r="G5" s="36" t="s">
        <v>69</v>
      </c>
      <c r="I5" s="36" t="s">
        <v>70</v>
      </c>
    </row>
    <row r="6">
      <c r="A6" s="16" t="s">
        <v>71</v>
      </c>
      <c r="B6" s="27">
        <v>2.99</v>
      </c>
      <c r="C6" s="27" t="s">
        <v>72</v>
      </c>
      <c r="D6" s="27">
        <v>10.0</v>
      </c>
      <c r="E6" s="28">
        <f>D6-(4*B6)</f>
        <v>-1.96</v>
      </c>
      <c r="F6" s="28">
        <f>D6-(B6*4*5)</f>
        <v>-49.8</v>
      </c>
      <c r="G6" s="26" t="s">
        <v>73</v>
      </c>
    </row>
    <row r="7">
      <c r="A7" s="16" t="s">
        <v>53</v>
      </c>
      <c r="B7" s="27">
        <v>1.58</v>
      </c>
      <c r="C7" s="27">
        <v>1.7</v>
      </c>
      <c r="D7" s="27">
        <v>3.23</v>
      </c>
      <c r="E7" s="28">
        <f>D7-(2*B7)</f>
        <v>0.07</v>
      </c>
      <c r="F7" s="27" t="s">
        <v>72</v>
      </c>
      <c r="G7" s="26" t="s">
        <v>74</v>
      </c>
    </row>
    <row r="8">
      <c r="A8" s="16" t="s">
        <v>54</v>
      </c>
      <c r="B8" s="27">
        <v>2.86</v>
      </c>
      <c r="C8" s="27">
        <v>30.0</v>
      </c>
      <c r="D8" s="27">
        <v>5.0</v>
      </c>
      <c r="E8" s="28">
        <f t="shared" ref="E8:E10" si="2">D8-(B8*4)</f>
        <v>-6.44</v>
      </c>
      <c r="F8" s="28">
        <f t="shared" ref="F8:F9" si="3">D8-(B8*4*5)</f>
        <v>-52.2</v>
      </c>
      <c r="G8" s="26" t="s">
        <v>75</v>
      </c>
    </row>
    <row r="9">
      <c r="A9" s="16" t="s">
        <v>55</v>
      </c>
      <c r="B9" s="25">
        <v>3.38</v>
      </c>
      <c r="C9" s="27">
        <v>30.0</v>
      </c>
      <c r="D9" s="27">
        <v>5.0</v>
      </c>
      <c r="E9" s="29">
        <f t="shared" si="2"/>
        <v>-8.52</v>
      </c>
      <c r="F9" s="28">
        <f t="shared" si="3"/>
        <v>-62.6</v>
      </c>
      <c r="G9" s="26" t="s">
        <v>76</v>
      </c>
    </row>
    <row r="10">
      <c r="A10" s="16" t="s">
        <v>56</v>
      </c>
      <c r="B10" s="27">
        <v>1.7</v>
      </c>
      <c r="C10" s="27">
        <v>15.0</v>
      </c>
      <c r="D10" s="27">
        <v>0.0</v>
      </c>
      <c r="E10" s="28">
        <f t="shared" si="2"/>
        <v>-6.8</v>
      </c>
      <c r="F10" s="29">
        <f>E10*5</f>
        <v>-34</v>
      </c>
      <c r="G10" s="26" t="s">
        <v>77</v>
      </c>
    </row>
    <row r="11">
      <c r="A11" s="3"/>
      <c r="B11" s="3"/>
      <c r="C11" s="3"/>
      <c r="D11" s="3"/>
      <c r="E11" s="29">
        <f t="shared" ref="E11:F11" si="4">SUM(E2:E10)</f>
        <v>-337.6516</v>
      </c>
      <c r="F11" s="29">
        <f t="shared" si="4"/>
        <v>-1768.608</v>
      </c>
      <c r="G11" s="3"/>
      <c r="J11" s="3"/>
    </row>
    <row r="12">
      <c r="A12" s="3"/>
      <c r="B12" s="3"/>
      <c r="C12" s="3"/>
      <c r="D12" s="3"/>
      <c r="E12" s="3"/>
      <c r="F12" s="3"/>
      <c r="G12" s="3"/>
      <c r="J12" s="3"/>
    </row>
    <row r="13">
      <c r="A13" s="3"/>
      <c r="B13" s="3"/>
      <c r="C13" s="3"/>
      <c r="D13" s="3"/>
      <c r="E13" s="3"/>
      <c r="F13" s="3"/>
      <c r="G13" s="3"/>
      <c r="J13" s="3"/>
    </row>
    <row r="14">
      <c r="A14" s="3"/>
      <c r="B14" s="3"/>
      <c r="C14" s="3"/>
      <c r="D14" s="3"/>
      <c r="E14" s="3"/>
      <c r="F14" s="3"/>
      <c r="G14" s="3"/>
      <c r="J14" s="3"/>
    </row>
    <row r="15">
      <c r="A15" s="3"/>
      <c r="B15" s="3"/>
      <c r="C15" s="3"/>
      <c r="D15" s="3"/>
      <c r="E15" s="3"/>
      <c r="F15" s="3"/>
      <c r="G15" s="3"/>
      <c r="J15" s="3"/>
    </row>
  </sheetData>
  <drawing r:id="rId1"/>
  <tableParts count="1">
    <tablePart r:id="rId3"/>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2.0"/>
    <col customWidth="1" min="2" max="6" width="12.5"/>
    <col customWidth="1" min="7" max="7" width="36.63"/>
    <col customWidth="1" min="8" max="8" width="2.38"/>
    <col customWidth="1" min="9" max="9" width="15.38"/>
    <col customWidth="1" min="10" max="10" width="7.75"/>
  </cols>
  <sheetData>
    <row r="1">
      <c r="A1" s="1" t="s">
        <v>0</v>
      </c>
      <c r="B1" s="2" t="s">
        <v>1</v>
      </c>
      <c r="C1" s="2" t="s">
        <v>2</v>
      </c>
      <c r="D1" s="2" t="s">
        <v>3</v>
      </c>
      <c r="E1" s="2" t="s">
        <v>78</v>
      </c>
      <c r="F1" s="2" t="s">
        <v>5</v>
      </c>
      <c r="G1" s="1" t="s">
        <v>6</v>
      </c>
    </row>
    <row r="2">
      <c r="A2" s="22" t="s">
        <v>7</v>
      </c>
      <c r="B2" s="27">
        <v>8.0</v>
      </c>
      <c r="C2" s="27" t="s">
        <v>72</v>
      </c>
      <c r="D2" s="27">
        <v>0.0</v>
      </c>
      <c r="E2" s="28">
        <f t="shared" ref="E2:E4" si="1">D2-B2</f>
        <v>-8</v>
      </c>
      <c r="F2" s="28">
        <f t="shared" ref="F2:F3" si="2">E2*6</f>
        <v>-48</v>
      </c>
      <c r="G2" s="26" t="s">
        <v>79</v>
      </c>
    </row>
    <row r="3">
      <c r="A3" s="16" t="s">
        <v>8</v>
      </c>
      <c r="B3" s="27">
        <v>2.59</v>
      </c>
      <c r="C3" s="27">
        <v>8.1</v>
      </c>
      <c r="D3" s="28">
        <f>K4+0.3+0.25</f>
        <v>0.5528</v>
      </c>
      <c r="E3" s="28">
        <f t="shared" si="1"/>
        <v>-2.0372</v>
      </c>
      <c r="F3" s="28">
        <f t="shared" si="2"/>
        <v>-12.2232</v>
      </c>
      <c r="G3" s="26" t="s">
        <v>80</v>
      </c>
    </row>
    <row r="4">
      <c r="A4" s="16" t="s">
        <v>9</v>
      </c>
      <c r="B4" s="27">
        <v>3.09</v>
      </c>
      <c r="C4" s="27">
        <v>9.7</v>
      </c>
      <c r="D4" s="28">
        <f>K4+0.45</f>
        <v>0.4528</v>
      </c>
      <c r="E4" s="28">
        <f t="shared" si="1"/>
        <v>-2.6372</v>
      </c>
      <c r="F4" s="28">
        <f>E4*3</f>
        <v>-7.9116</v>
      </c>
      <c r="G4" s="26" t="s">
        <v>81</v>
      </c>
      <c r="I4" s="11" t="s">
        <v>10</v>
      </c>
      <c r="J4" s="11" t="s">
        <v>11</v>
      </c>
      <c r="K4" s="12">
        <v>0.0028</v>
      </c>
      <c r="L4" s="13" t="s">
        <v>12</v>
      </c>
    </row>
    <row r="5">
      <c r="A5" s="16" t="s">
        <v>13</v>
      </c>
      <c r="B5" s="27">
        <v>0.47</v>
      </c>
      <c r="C5" s="27">
        <v>0.7</v>
      </c>
      <c r="D5" s="27">
        <v>5.0</v>
      </c>
      <c r="E5" s="28">
        <f>D5-B5*4</f>
        <v>3.12</v>
      </c>
      <c r="F5" s="28">
        <f>D5-(0.47*52)</f>
        <v>-19.44</v>
      </c>
      <c r="G5" s="26" t="s">
        <v>82</v>
      </c>
      <c r="I5" s="11" t="s">
        <v>14</v>
      </c>
      <c r="J5" s="11" t="s">
        <v>15</v>
      </c>
      <c r="K5" s="12">
        <v>0.1458</v>
      </c>
      <c r="L5" s="13" t="s">
        <v>16</v>
      </c>
    </row>
    <row r="6">
      <c r="A6" s="16" t="s">
        <v>17</v>
      </c>
      <c r="B6" s="27">
        <v>4.39</v>
      </c>
      <c r="C6" s="27">
        <v>3.27</v>
      </c>
      <c r="D6" s="28">
        <f>0.1+0.108+0.09</f>
        <v>0.298</v>
      </c>
      <c r="E6" s="28">
        <f t="shared" ref="E6:E17" si="3">D6-B6</f>
        <v>-4.092</v>
      </c>
      <c r="F6" s="28">
        <f t="shared" ref="F6:F8" si="4">E6*6</f>
        <v>-24.552</v>
      </c>
      <c r="G6" s="26" t="s">
        <v>83</v>
      </c>
      <c r="I6" s="9"/>
      <c r="J6" s="14"/>
      <c r="K6" s="9"/>
      <c r="L6" s="9"/>
    </row>
    <row r="7">
      <c r="A7" s="16" t="s">
        <v>18</v>
      </c>
      <c r="B7" s="27">
        <v>1.89</v>
      </c>
      <c r="C7" s="27">
        <v>19.9</v>
      </c>
      <c r="D7" s="27">
        <v>1.5</v>
      </c>
      <c r="E7" s="28">
        <f t="shared" si="3"/>
        <v>-0.39</v>
      </c>
      <c r="F7" s="28">
        <f t="shared" si="4"/>
        <v>-2.34</v>
      </c>
      <c r="G7" s="26" t="s">
        <v>84</v>
      </c>
      <c r="I7" s="11" t="s">
        <v>19</v>
      </c>
      <c r="J7" s="11" t="s">
        <v>20</v>
      </c>
      <c r="K7" s="15">
        <v>5.42</v>
      </c>
      <c r="L7" s="13" t="s">
        <v>21</v>
      </c>
    </row>
    <row r="8">
      <c r="A8" s="16" t="s">
        <v>22</v>
      </c>
      <c r="B8" s="27">
        <v>3.33</v>
      </c>
      <c r="C8" s="27">
        <v>4.6</v>
      </c>
      <c r="D8" s="27">
        <v>0.4</v>
      </c>
      <c r="E8" s="28">
        <f t="shared" si="3"/>
        <v>-2.93</v>
      </c>
      <c r="F8" s="28">
        <f t="shared" si="4"/>
        <v>-17.58</v>
      </c>
      <c r="G8" s="26" t="s">
        <v>85</v>
      </c>
      <c r="I8" s="11" t="s">
        <v>23</v>
      </c>
      <c r="J8" s="11" t="s">
        <v>24</v>
      </c>
      <c r="K8" s="15">
        <v>1.8</v>
      </c>
      <c r="L8" s="13" t="s">
        <v>21</v>
      </c>
    </row>
    <row r="9">
      <c r="A9" s="16" t="s">
        <v>25</v>
      </c>
      <c r="B9" s="27">
        <v>2.8</v>
      </c>
      <c r="C9" s="27">
        <v>2.56</v>
      </c>
      <c r="D9" s="27">
        <v>0.92</v>
      </c>
      <c r="E9" s="28">
        <f t="shared" si="3"/>
        <v>-1.88</v>
      </c>
      <c r="F9" s="28">
        <f>E9*12</f>
        <v>-22.56</v>
      </c>
      <c r="G9" s="26" t="s">
        <v>86</v>
      </c>
      <c r="I9" s="11" t="s">
        <v>26</v>
      </c>
      <c r="J9" s="11" t="s">
        <v>20</v>
      </c>
      <c r="K9" s="15">
        <v>3.25</v>
      </c>
      <c r="L9" s="13" t="s">
        <v>21</v>
      </c>
    </row>
    <row r="10">
      <c r="A10" s="16" t="s">
        <v>27</v>
      </c>
      <c r="B10" s="27">
        <v>10.5</v>
      </c>
      <c r="C10" s="27">
        <v>5.9</v>
      </c>
      <c r="D10" s="27">
        <v>1.1</v>
      </c>
      <c r="E10" s="28">
        <f t="shared" si="3"/>
        <v>-9.4</v>
      </c>
      <c r="F10" s="28">
        <f t="shared" ref="F10:F12" si="5">E10*6</f>
        <v>-56.4</v>
      </c>
      <c r="G10" s="26" t="s">
        <v>87</v>
      </c>
      <c r="I10" s="11" t="s">
        <v>28</v>
      </c>
      <c r="J10" s="11" t="s">
        <v>20</v>
      </c>
      <c r="K10" s="15">
        <v>3.98</v>
      </c>
      <c r="L10" s="13" t="s">
        <v>21</v>
      </c>
    </row>
    <row r="11">
      <c r="A11" s="16" t="s">
        <v>29</v>
      </c>
      <c r="B11" s="27">
        <v>15.5</v>
      </c>
      <c r="C11" s="27">
        <v>9.6</v>
      </c>
      <c r="D11" s="27">
        <f>SUM(K4+K5)</f>
        <v>0.1486</v>
      </c>
      <c r="E11" s="28">
        <f t="shared" si="3"/>
        <v>-15.3514</v>
      </c>
      <c r="F11" s="28">
        <f t="shared" si="5"/>
        <v>-92.1084</v>
      </c>
      <c r="G11" s="26" t="s">
        <v>88</v>
      </c>
      <c r="I11" s="11" t="s">
        <v>30</v>
      </c>
      <c r="J11" s="11" t="s">
        <v>20</v>
      </c>
      <c r="K11" s="15">
        <v>3.29</v>
      </c>
      <c r="L11" s="13" t="s">
        <v>21</v>
      </c>
    </row>
    <row r="12">
      <c r="A12" s="25" t="s">
        <v>89</v>
      </c>
      <c r="B12" s="30">
        <v>5.0</v>
      </c>
      <c r="C12" s="30">
        <v>4.0</v>
      </c>
      <c r="D12" s="29">
        <f>K4+0.37</f>
        <v>0.3728</v>
      </c>
      <c r="E12" s="29">
        <f t="shared" si="3"/>
        <v>-4.6272</v>
      </c>
      <c r="F12" s="29">
        <f t="shared" si="5"/>
        <v>-27.7632</v>
      </c>
      <c r="G12" s="31" t="s">
        <v>90</v>
      </c>
      <c r="I12" s="11" t="s">
        <v>32</v>
      </c>
      <c r="J12" s="11" t="s">
        <v>24</v>
      </c>
      <c r="K12" s="15">
        <v>4.5</v>
      </c>
      <c r="L12" s="13" t="s">
        <v>21</v>
      </c>
    </row>
    <row r="13">
      <c r="A13" s="37" t="s">
        <v>91</v>
      </c>
      <c r="B13" s="38">
        <v>1.83</v>
      </c>
      <c r="C13" s="37" t="s">
        <v>72</v>
      </c>
      <c r="D13" s="39">
        <f>0.1897+K4</f>
        <v>0.1925</v>
      </c>
      <c r="E13" s="39">
        <f t="shared" si="3"/>
        <v>-1.6375</v>
      </c>
      <c r="F13" s="39">
        <f>E13*12</f>
        <v>-19.65</v>
      </c>
      <c r="G13" s="40" t="s">
        <v>92</v>
      </c>
      <c r="H13" s="41"/>
      <c r="I13" s="11" t="s">
        <v>34</v>
      </c>
      <c r="J13" s="11" t="s">
        <v>20</v>
      </c>
      <c r="K13" s="15">
        <v>9.2</v>
      </c>
      <c r="L13" s="13" t="s">
        <v>35</v>
      </c>
    </row>
    <row r="14">
      <c r="A14" s="31" t="s">
        <v>93</v>
      </c>
      <c r="B14" s="30">
        <v>6.0</v>
      </c>
      <c r="C14" s="30">
        <v>4.0</v>
      </c>
      <c r="D14" s="30">
        <v>0.0</v>
      </c>
      <c r="E14" s="29">
        <f t="shared" si="3"/>
        <v>-6</v>
      </c>
      <c r="F14" s="29">
        <f>E14*6</f>
        <v>-36</v>
      </c>
      <c r="G14" s="31" t="s">
        <v>94</v>
      </c>
    </row>
    <row r="15">
      <c r="A15" s="37" t="s">
        <v>95</v>
      </c>
      <c r="B15" s="42">
        <v>5.3</v>
      </c>
      <c r="C15" s="42">
        <v>3.65</v>
      </c>
      <c r="D15" s="42">
        <v>1.7</v>
      </c>
      <c r="E15" s="39">
        <f t="shared" si="3"/>
        <v>-3.6</v>
      </c>
      <c r="F15" s="39">
        <f>E15*2</f>
        <v>-7.2</v>
      </c>
      <c r="G15" s="40" t="s">
        <v>96</v>
      </c>
    </row>
    <row r="16">
      <c r="A16" s="25" t="s">
        <v>50</v>
      </c>
      <c r="B16" s="30">
        <v>2.64</v>
      </c>
      <c r="C16" s="30">
        <v>3.31</v>
      </c>
      <c r="D16" s="30">
        <v>8.0</v>
      </c>
      <c r="E16" s="29">
        <f t="shared" si="3"/>
        <v>5.36</v>
      </c>
      <c r="F16" s="29">
        <f>D16-(2.64*12)</f>
        <v>-23.68</v>
      </c>
      <c r="G16" s="31" t="s">
        <v>97</v>
      </c>
    </row>
    <row r="17">
      <c r="A17" s="37" t="s">
        <v>98</v>
      </c>
      <c r="B17" s="42">
        <v>3.0</v>
      </c>
      <c r="C17" s="42" t="s">
        <v>72</v>
      </c>
      <c r="D17" s="42">
        <v>16.0</v>
      </c>
      <c r="E17" s="39">
        <f t="shared" si="3"/>
        <v>13</v>
      </c>
      <c r="F17" s="39">
        <f>D17-(B17*6)</f>
        <v>-2</v>
      </c>
      <c r="G17" s="40" t="s">
        <v>99</v>
      </c>
    </row>
    <row r="18">
      <c r="A18" s="3"/>
      <c r="B18" s="3"/>
      <c r="C18" s="3"/>
      <c r="D18" s="3"/>
      <c r="E18" s="3"/>
      <c r="F18" s="29">
        <f>SUM(F2:F17)</f>
        <v>-419.4084</v>
      </c>
      <c r="G18" s="3"/>
    </row>
    <row r="19">
      <c r="A19" s="3"/>
      <c r="B19" s="3"/>
      <c r="C19" s="3"/>
      <c r="D19" s="3"/>
      <c r="E19" s="3"/>
      <c r="F19" s="3"/>
      <c r="G19" s="3"/>
    </row>
    <row r="20">
      <c r="A20" s="3"/>
      <c r="B20" s="3"/>
      <c r="C20" s="3"/>
      <c r="D20" s="3"/>
      <c r="E20" s="3"/>
      <c r="F20" s="3"/>
      <c r="G20" s="3"/>
    </row>
    <row r="21">
      <c r="A21" s="3"/>
      <c r="B21" s="3"/>
      <c r="C21" s="3"/>
      <c r="D21" s="3"/>
      <c r="E21" s="3"/>
      <c r="F21" s="3"/>
      <c r="G21" s="3"/>
    </row>
    <row r="22">
      <c r="A22" s="3"/>
      <c r="B22" s="3"/>
      <c r="C22" s="3"/>
      <c r="D22" s="3"/>
      <c r="E22" s="3"/>
      <c r="F22" s="3"/>
      <c r="G22" s="3"/>
    </row>
  </sheetData>
  <drawing r:id="rId1"/>
  <tableParts count="1">
    <tablePart r:id="rId3"/>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2.0"/>
    <col customWidth="1" min="2" max="6" width="12.5"/>
    <col customWidth="1" min="7" max="7" width="36.63"/>
    <col customWidth="1" min="8" max="8" width="2.38"/>
    <col customWidth="1" min="9" max="9" width="15.38"/>
    <col customWidth="1" min="10" max="10" width="7.75"/>
  </cols>
  <sheetData>
    <row r="1">
      <c r="A1" s="1" t="s">
        <v>0</v>
      </c>
      <c r="B1" s="2" t="s">
        <v>1</v>
      </c>
      <c r="C1" s="2" t="s">
        <v>2</v>
      </c>
      <c r="D1" s="2" t="s">
        <v>3</v>
      </c>
      <c r="E1" s="2" t="s">
        <v>100</v>
      </c>
      <c r="F1" s="2" t="s">
        <v>101</v>
      </c>
      <c r="G1" s="1" t="s">
        <v>6</v>
      </c>
    </row>
    <row r="2">
      <c r="A2" s="16" t="s">
        <v>31</v>
      </c>
      <c r="B2" s="43">
        <v>0.6</v>
      </c>
      <c r="C2" s="43">
        <v>8.99</v>
      </c>
      <c r="D2" s="44">
        <v>21.0</v>
      </c>
      <c r="E2" s="43">
        <f>(B2*52)-D2</f>
        <v>10.2</v>
      </c>
      <c r="F2" s="43">
        <f>B2*52*5-D2</f>
        <v>135</v>
      </c>
      <c r="G2" s="26" t="s">
        <v>102</v>
      </c>
    </row>
    <row r="3">
      <c r="A3" s="16" t="s">
        <v>33</v>
      </c>
      <c r="B3" s="43">
        <v>3.79</v>
      </c>
      <c r="C3" s="43">
        <v>2.82</v>
      </c>
      <c r="D3" s="43">
        <v>1.19</v>
      </c>
      <c r="E3" s="43">
        <f>B3*4-C3</f>
        <v>12.34</v>
      </c>
      <c r="F3" s="43">
        <f>B3*4*5-D3*4*5</f>
        <v>52</v>
      </c>
      <c r="G3" s="26" t="s">
        <v>103</v>
      </c>
    </row>
    <row r="4">
      <c r="A4" s="16" t="s">
        <v>36</v>
      </c>
      <c r="B4" s="43">
        <v>1.35</v>
      </c>
      <c r="C4" s="43">
        <v>1.95</v>
      </c>
      <c r="D4" s="43">
        <v>1.5</v>
      </c>
      <c r="E4" s="43">
        <f>B4*2-D4</f>
        <v>1.2</v>
      </c>
      <c r="F4" s="43">
        <f>B4*2*5-D4</f>
        <v>12</v>
      </c>
      <c r="G4" s="26" t="s">
        <v>104</v>
      </c>
    </row>
    <row r="5">
      <c r="A5" s="20" t="s">
        <v>37</v>
      </c>
      <c r="B5" s="45">
        <v>1.5</v>
      </c>
      <c r="C5" s="45">
        <v>8.25</v>
      </c>
      <c r="D5" s="45" t="s">
        <v>72</v>
      </c>
      <c r="E5" s="45">
        <f>B5</f>
        <v>1.5</v>
      </c>
      <c r="F5" s="45">
        <f>B5*5</f>
        <v>7.5</v>
      </c>
      <c r="G5" s="20" t="s">
        <v>105</v>
      </c>
    </row>
    <row r="6">
      <c r="A6" s="20"/>
      <c r="B6" s="45"/>
      <c r="C6" s="45"/>
      <c r="D6" s="45"/>
      <c r="E6" s="45"/>
      <c r="F6" s="45"/>
      <c r="G6" s="20"/>
    </row>
    <row r="7">
      <c r="A7" s="20" t="s">
        <v>39</v>
      </c>
      <c r="B7" s="45">
        <v>3.28</v>
      </c>
      <c r="C7" s="45">
        <v>25.0</v>
      </c>
      <c r="D7" s="45" t="s">
        <v>72</v>
      </c>
      <c r="E7" s="45">
        <f>(B7*24)-(C7*5)</f>
        <v>-46.28</v>
      </c>
      <c r="F7" s="45">
        <f>(B7*24)*5-25*5</f>
        <v>268.6</v>
      </c>
      <c r="G7" s="20" t="s">
        <v>106</v>
      </c>
    </row>
    <row r="8">
      <c r="A8" s="22" t="s">
        <v>40</v>
      </c>
      <c r="B8" s="43">
        <v>1.29</v>
      </c>
      <c r="C8" s="44">
        <v>1.7</v>
      </c>
      <c r="D8" s="44">
        <v>13.0</v>
      </c>
      <c r="E8" s="43">
        <f>B8*12-D8</f>
        <v>2.48</v>
      </c>
      <c r="F8" s="43">
        <f>B8*12*5-D8</f>
        <v>64.4</v>
      </c>
      <c r="G8" s="46" t="s">
        <v>107</v>
      </c>
    </row>
    <row r="9">
      <c r="A9" s="20" t="s">
        <v>41</v>
      </c>
      <c r="B9" s="45">
        <v>2.88</v>
      </c>
      <c r="C9" s="45">
        <v>4.58</v>
      </c>
      <c r="D9" s="45">
        <v>40.0</v>
      </c>
      <c r="E9" s="45">
        <f>B9*24-D9</f>
        <v>29.12</v>
      </c>
      <c r="F9" s="45">
        <f>B9*24*5-D9</f>
        <v>305.6</v>
      </c>
      <c r="G9" s="20" t="s">
        <v>108</v>
      </c>
      <c r="H9" s="41"/>
    </row>
    <row r="10">
      <c r="A10" s="20" t="s">
        <v>42</v>
      </c>
      <c r="B10" s="45">
        <v>1.79</v>
      </c>
      <c r="C10" s="45">
        <v>1.55</v>
      </c>
      <c r="D10" s="45">
        <v>9.9</v>
      </c>
      <c r="E10" s="45">
        <f>B10*24-D10*2</f>
        <v>23.16</v>
      </c>
      <c r="F10" s="45">
        <f>B10*24*5-D10*2</f>
        <v>195</v>
      </c>
      <c r="G10" s="20" t="s">
        <v>109</v>
      </c>
    </row>
    <row r="11">
      <c r="A11" s="16" t="s">
        <v>43</v>
      </c>
      <c r="B11" s="43">
        <v>8.36</v>
      </c>
      <c r="C11" s="44">
        <v>9.49</v>
      </c>
      <c r="D11" s="44">
        <v>4.9</v>
      </c>
      <c r="E11" s="43">
        <f t="shared" ref="E11:E12" si="1">B11*6-D11*2</f>
        <v>40.36</v>
      </c>
      <c r="F11" s="43">
        <f t="shared" ref="F11:F18" si="2">E11*5</f>
        <v>201.8</v>
      </c>
      <c r="G11" s="26" t="s">
        <v>110</v>
      </c>
    </row>
    <row r="12">
      <c r="A12" s="16" t="s">
        <v>44</v>
      </c>
      <c r="B12" s="43">
        <v>8.92</v>
      </c>
      <c r="C12" s="43">
        <v>8.32</v>
      </c>
      <c r="D12" s="43">
        <v>11.0</v>
      </c>
      <c r="E12" s="43">
        <f t="shared" si="1"/>
        <v>31.52</v>
      </c>
      <c r="F12" s="43">
        <f t="shared" si="2"/>
        <v>157.6</v>
      </c>
      <c r="G12" s="26" t="s">
        <v>110</v>
      </c>
    </row>
    <row r="13">
      <c r="A13" s="16" t="s">
        <v>45</v>
      </c>
      <c r="B13" s="43">
        <v>5.01</v>
      </c>
      <c r="C13" s="43">
        <v>12.6</v>
      </c>
      <c r="D13" s="43">
        <v>15.0</v>
      </c>
      <c r="E13" s="43">
        <f>B13*6-D13</f>
        <v>15.06</v>
      </c>
      <c r="F13" s="43">
        <f t="shared" si="2"/>
        <v>75.3</v>
      </c>
      <c r="G13" s="26" t="s">
        <v>111</v>
      </c>
    </row>
    <row r="14">
      <c r="A14" s="16" t="s">
        <v>46</v>
      </c>
      <c r="B14" s="43">
        <v>5.54</v>
      </c>
      <c r="C14" s="43">
        <v>30.0</v>
      </c>
      <c r="D14" s="43">
        <v>2.0</v>
      </c>
      <c r="E14" s="43">
        <f t="shared" ref="E14:E18" si="3">B14*12-D14*12</f>
        <v>42.48</v>
      </c>
      <c r="F14" s="43">
        <f t="shared" si="2"/>
        <v>212.4</v>
      </c>
      <c r="G14" s="26" t="s">
        <v>112</v>
      </c>
    </row>
    <row r="15">
      <c r="A15" s="16" t="s">
        <v>47</v>
      </c>
      <c r="B15" s="43">
        <v>3.63</v>
      </c>
      <c r="C15" s="43">
        <v>31.5</v>
      </c>
      <c r="D15" s="43">
        <v>2.0</v>
      </c>
      <c r="E15" s="43">
        <f t="shared" si="3"/>
        <v>19.56</v>
      </c>
      <c r="F15" s="43">
        <f t="shared" si="2"/>
        <v>97.8</v>
      </c>
      <c r="G15" s="26" t="s">
        <v>113</v>
      </c>
    </row>
    <row r="16">
      <c r="A16" s="16" t="s">
        <v>48</v>
      </c>
      <c r="B16" s="43">
        <v>2.82</v>
      </c>
      <c r="C16" s="43">
        <v>6.5</v>
      </c>
      <c r="D16" s="43">
        <v>1.0</v>
      </c>
      <c r="E16" s="43">
        <f t="shared" si="3"/>
        <v>21.84</v>
      </c>
      <c r="F16" s="43">
        <f t="shared" si="2"/>
        <v>109.2</v>
      </c>
      <c r="G16" s="26" t="s">
        <v>114</v>
      </c>
    </row>
    <row r="17">
      <c r="A17" s="16" t="s">
        <v>49</v>
      </c>
      <c r="B17" s="43">
        <v>2.95</v>
      </c>
      <c r="C17" s="43">
        <v>6.9</v>
      </c>
      <c r="D17" s="43">
        <v>0.92</v>
      </c>
      <c r="E17" s="43">
        <f t="shared" si="3"/>
        <v>24.36</v>
      </c>
      <c r="F17" s="43">
        <f t="shared" si="2"/>
        <v>121.8</v>
      </c>
      <c r="G17" s="26" t="s">
        <v>115</v>
      </c>
    </row>
    <row r="18">
      <c r="A18" s="16" t="s">
        <v>38</v>
      </c>
      <c r="B18" s="43">
        <v>3.17</v>
      </c>
      <c r="C18" s="43">
        <v>9.9</v>
      </c>
      <c r="D18" s="43">
        <v>1.0</v>
      </c>
      <c r="E18" s="43">
        <f t="shared" si="3"/>
        <v>26.04</v>
      </c>
      <c r="F18" s="43">
        <f t="shared" si="2"/>
        <v>130.2</v>
      </c>
      <c r="G18" s="26" t="s">
        <v>116</v>
      </c>
    </row>
    <row r="19">
      <c r="A19" s="23"/>
      <c r="B19" s="47"/>
      <c r="C19" s="47"/>
      <c r="D19" s="47"/>
      <c r="E19" s="45">
        <f t="shared" ref="E19:F19" si="4">SUM(E2:E18)</f>
        <v>254.94</v>
      </c>
      <c r="F19" s="45">
        <f t="shared" si="4"/>
        <v>2146.2</v>
      </c>
      <c r="G19" s="23"/>
    </row>
    <row r="20">
      <c r="A20" s="3"/>
      <c r="B20" s="3"/>
      <c r="C20" s="3"/>
      <c r="D20" s="3"/>
      <c r="E20" s="3"/>
      <c r="F20" s="3"/>
      <c r="G20" s="3"/>
    </row>
    <row r="21">
      <c r="A21" s="3"/>
      <c r="B21" s="3"/>
      <c r="C21" s="3"/>
      <c r="D21" s="3"/>
      <c r="E21" s="25"/>
      <c r="F21" s="25"/>
      <c r="G21" s="3"/>
    </row>
    <row r="22">
      <c r="A22" s="3"/>
      <c r="B22" s="3"/>
      <c r="C22" s="3"/>
      <c r="D22" s="3"/>
      <c r="E22" s="3"/>
      <c r="F22" s="3"/>
      <c r="G22" s="3"/>
    </row>
    <row r="23">
      <c r="A23" s="3"/>
      <c r="B23" s="3"/>
      <c r="C23" s="3"/>
      <c r="D23" s="3"/>
      <c r="E23" s="3"/>
      <c r="F23" s="3"/>
      <c r="G23" s="3"/>
    </row>
    <row r="24">
      <c r="A24" s="3"/>
      <c r="B24" s="3"/>
      <c r="C24" s="3"/>
      <c r="D24" s="3"/>
      <c r="E24" s="3"/>
      <c r="F24" s="3"/>
      <c r="G24" s="3"/>
    </row>
    <row r="27">
      <c r="C27" s="11" t="s">
        <v>10</v>
      </c>
      <c r="D27" s="11" t="s">
        <v>11</v>
      </c>
      <c r="E27" s="12"/>
      <c r="F27" s="12">
        <v>0.0028</v>
      </c>
      <c r="G27" s="13" t="s">
        <v>12</v>
      </c>
    </row>
    <row r="28">
      <c r="C28" s="11" t="s">
        <v>14</v>
      </c>
      <c r="D28" s="11" t="s">
        <v>15</v>
      </c>
      <c r="E28" s="12"/>
      <c r="F28" s="12">
        <v>0.1458</v>
      </c>
      <c r="G28" s="13" t="s">
        <v>16</v>
      </c>
    </row>
    <row r="29">
      <c r="C29" s="9"/>
      <c r="D29" s="14"/>
      <c r="E29" s="9"/>
      <c r="F29" s="9"/>
      <c r="G29" s="9"/>
    </row>
    <row r="30">
      <c r="C30" s="11"/>
      <c r="D30" s="11"/>
      <c r="E30" s="15"/>
      <c r="F30" s="15"/>
      <c r="G30" s="13"/>
    </row>
    <row r="31">
      <c r="C31" s="11"/>
      <c r="D31" s="11"/>
      <c r="E31" s="15"/>
      <c r="F31" s="15"/>
      <c r="G31" s="13"/>
    </row>
    <row r="32">
      <c r="C32" s="11"/>
      <c r="D32" s="11"/>
      <c r="E32" s="15"/>
      <c r="F32" s="15"/>
      <c r="G32" s="13"/>
    </row>
    <row r="33">
      <c r="C33" s="11"/>
      <c r="D33" s="11"/>
      <c r="E33" s="15"/>
      <c r="F33" s="15"/>
      <c r="G33" s="13"/>
    </row>
    <row r="34">
      <c r="C34" s="11"/>
      <c r="D34" s="11"/>
      <c r="E34" s="15"/>
      <c r="F34" s="15"/>
      <c r="G34" s="13"/>
    </row>
    <row r="35">
      <c r="C35" s="11"/>
      <c r="D35" s="11"/>
      <c r="E35" s="15"/>
      <c r="F35" s="15"/>
      <c r="G35" s="13"/>
    </row>
    <row r="36">
      <c r="C36" s="11"/>
      <c r="D36" s="11"/>
      <c r="E36" s="15"/>
      <c r="F36" s="15"/>
      <c r="G36" s="13"/>
    </row>
  </sheetData>
  <drawing r:id="rId1"/>
  <tableParts count="1">
    <tablePart r:id="rId3"/>
  </tableParts>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0.5"/>
    <col customWidth="1" min="3" max="3" width="57.13"/>
  </cols>
  <sheetData>
    <row r="1">
      <c r="A1" s="1" t="s">
        <v>0</v>
      </c>
      <c r="B1" s="2" t="s">
        <v>117</v>
      </c>
      <c r="C1" s="1" t="s">
        <v>6</v>
      </c>
    </row>
    <row r="2">
      <c r="A2" s="16" t="s">
        <v>57</v>
      </c>
      <c r="B2" s="27">
        <v>266.0</v>
      </c>
      <c r="C2" s="48" t="s">
        <v>118</v>
      </c>
    </row>
    <row r="3">
      <c r="A3" s="26" t="s">
        <v>58</v>
      </c>
      <c r="B3" s="32">
        <v>387.0</v>
      </c>
      <c r="C3" s="49" t="s">
        <v>119</v>
      </c>
    </row>
    <row r="4">
      <c r="A4" s="16" t="s">
        <v>59</v>
      </c>
      <c r="B4" s="27">
        <v>440.0</v>
      </c>
      <c r="C4" s="48" t="s">
        <v>120</v>
      </c>
    </row>
    <row r="5">
      <c r="A5" s="16" t="s">
        <v>60</v>
      </c>
      <c r="B5" s="27">
        <v>112.5</v>
      </c>
      <c r="C5" s="48" t="s">
        <v>121</v>
      </c>
    </row>
    <row r="6">
      <c r="A6" s="16" t="s">
        <v>61</v>
      </c>
      <c r="B6" s="27">
        <v>512.0</v>
      </c>
      <c r="C6" s="48" t="s">
        <v>122</v>
      </c>
    </row>
    <row r="7">
      <c r="A7" s="16" t="s">
        <v>62</v>
      </c>
      <c r="B7" s="30">
        <v>102.0</v>
      </c>
      <c r="C7" s="48" t="s">
        <v>123</v>
      </c>
    </row>
    <row r="8">
      <c r="A8" s="16" t="s">
        <v>63</v>
      </c>
      <c r="B8" s="27">
        <v>350.0</v>
      </c>
      <c r="C8" s="48" t="s">
        <v>124</v>
      </c>
    </row>
    <row r="9">
      <c r="A9" s="16" t="s">
        <v>64</v>
      </c>
      <c r="B9" s="27">
        <v>245.0</v>
      </c>
      <c r="C9" s="26" t="s">
        <v>125</v>
      </c>
    </row>
    <row r="10">
      <c r="A10" s="24"/>
      <c r="B10" s="27">
        <f>SUM(B2:B9)</f>
        <v>2414.5</v>
      </c>
      <c r="C10" s="50"/>
    </row>
    <row r="11">
      <c r="A11" s="3"/>
      <c r="B11" s="3"/>
      <c r="C11" s="3"/>
    </row>
    <row r="13">
      <c r="C13" s="51" t="s">
        <v>126</v>
      </c>
    </row>
  </sheetData>
  <drawing r:id="rId1"/>
  <tableParts count="1">
    <tablePart r:id="rId3"/>
  </tableParts>
</worksheet>
</file>